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mseanfosmire/Dropbox/4 - 906 law/Writing/"/>
    </mc:Choice>
  </mc:AlternateContent>
  <xr:revisionPtr revIDLastSave="0" documentId="13_ncr:1_{DF416B4A-636C-9846-AC1F-5A1CA2248D52}" xr6:coauthVersionLast="47" xr6:coauthVersionMax="47" xr10:uidLastSave="{00000000-0000-0000-0000-000000000000}"/>
  <bookViews>
    <workbookView xWindow="3100" yWindow="500" windowWidth="22880" windowHeight="15180" activeTab="1" xr2:uid="{00000000-000D-0000-FFFF-FFFF00000000}"/>
  </bookViews>
  <sheets>
    <sheet name="Cover" sheetId="1" r:id="rId1"/>
    <sheet name="2024" sheetId="2" r:id="rId2"/>
    <sheet name="SS benefits" sheetId="5" r:id="rId3"/>
    <sheet name="Capital gains" sheetId="3" r:id="rId4"/>
    <sheet name="Trusts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1">
      <go:sheetsCustomData xmlns:go="http://customooxmlschemas.google.com/" r:id="rId8" roundtripDataSignature="AMtx7mj9yr8S0Y/nWq29xHebex1JSXiJSw=="/>
    </ext>
  </extLst>
</workbook>
</file>

<file path=xl/calcChain.xml><?xml version="1.0" encoding="utf-8"?>
<calcChain xmlns="http://schemas.openxmlformats.org/spreadsheetml/2006/main">
  <c r="I31" i="2" l="1"/>
  <c r="C31" i="2"/>
  <c r="C14" i="5"/>
  <c r="C4" i="5"/>
  <c r="C13" i="5" s="1"/>
  <c r="E14" i="4"/>
  <c r="C14" i="4" s="1"/>
  <c r="C11" i="4"/>
  <c r="I20" i="2"/>
  <c r="C20" i="2"/>
  <c r="H16" i="2"/>
  <c r="H12" i="2"/>
  <c r="B12" i="2"/>
  <c r="H11" i="2"/>
  <c r="K11" i="2" s="1"/>
  <c r="B11" i="2"/>
  <c r="E11" i="2" s="1"/>
  <c r="H10" i="2"/>
  <c r="K10" i="2" s="1"/>
  <c r="B10" i="2"/>
  <c r="E10" i="2" s="1"/>
  <c r="H9" i="2"/>
  <c r="K9" i="2" s="1"/>
  <c r="B9" i="2"/>
  <c r="E9" i="2" s="1"/>
  <c r="H8" i="2"/>
  <c r="K8" i="2" s="1"/>
  <c r="B8" i="2"/>
  <c r="E8" i="2" s="1"/>
  <c r="H7" i="2"/>
  <c r="K7" i="2" s="1"/>
  <c r="B7" i="2"/>
  <c r="E7" i="2" s="1"/>
  <c r="K6" i="2"/>
  <c r="E6" i="2"/>
  <c r="C6" i="5" l="1"/>
  <c r="K21" i="2"/>
  <c r="F14" i="4"/>
  <c r="E15" i="4" s="1"/>
  <c r="E21" i="2"/>
  <c r="F21" i="2" l="1"/>
  <c r="C21" i="2"/>
  <c r="C15" i="4"/>
  <c r="F15" i="4"/>
  <c r="E16" i="4" s="1"/>
  <c r="F16" i="4" s="1"/>
  <c r="E17" i="4" s="1"/>
  <c r="C17" i="4" s="1"/>
  <c r="E22" i="2"/>
  <c r="C22" i="2" s="1"/>
  <c r="I21" i="2"/>
  <c r="L21" i="2"/>
  <c r="K22" i="2" s="1"/>
  <c r="I22" i="2" s="1"/>
  <c r="L22" i="2" l="1"/>
  <c r="K23" i="2" s="1"/>
  <c r="I23" i="2" s="1"/>
  <c r="F22" i="2"/>
  <c r="E23" i="2" s="1"/>
  <c r="C23" i="2" s="1"/>
  <c r="C16" i="4"/>
  <c r="C19" i="4" s="1"/>
  <c r="F17" i="4"/>
  <c r="L23" i="2" l="1"/>
  <c r="K24" i="2" s="1"/>
  <c r="I24" i="2" s="1"/>
  <c r="F23" i="2"/>
  <c r="E24" i="2" s="1"/>
  <c r="C24" i="2" s="1"/>
  <c r="F24" i="2" l="1"/>
  <c r="E25" i="2" s="1"/>
  <c r="C25" i="2" s="1"/>
  <c r="L24" i="2"/>
  <c r="K25" i="2" s="1"/>
  <c r="I25" i="2" s="1"/>
  <c r="F25" i="2" l="1"/>
  <c r="E26" i="2" s="1"/>
  <c r="C26" i="2" s="1"/>
  <c r="L25" i="2"/>
  <c r="K26" i="2" s="1"/>
  <c r="I26" i="2" s="1"/>
  <c r="F26" i="2" l="1"/>
  <c r="E27" i="2" s="1"/>
  <c r="C27" i="2" s="1"/>
  <c r="C28" i="2" s="1"/>
  <c r="C30" i="2" s="1"/>
  <c r="C32" i="2" s="1"/>
  <c r="L26" i="2"/>
  <c r="K27" i="2" s="1"/>
  <c r="I27" i="2" s="1"/>
  <c r="I28" i="2" s="1"/>
  <c r="I32" i="2" l="1"/>
  <c r="I30" i="2"/>
  <c r="F27" i="2"/>
  <c r="L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 Sean Fosmire</author>
  </authors>
  <commentList>
    <comment ref="B12" authorId="0" shapeId="0" xr:uid="{D29F2365-5843-8848-940D-BDDB8E2A919B}">
      <text>
        <r>
          <rPr>
            <b/>
            <sz val="10"/>
            <color rgb="FF000000"/>
            <rFont val="Tahoma"/>
            <family val="2"/>
          </rPr>
          <t xml:space="preserve">this is the "marriage penalty" - for very high-income taxpayers
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A5J7tB8ZJNjuEszvohuvdzCG7jw=="/>
    </ext>
  </extLst>
</comments>
</file>

<file path=xl/sharedStrings.xml><?xml version="1.0" encoding="utf-8"?>
<sst xmlns="http://schemas.openxmlformats.org/spreadsheetml/2006/main" count="188" uniqueCount="113">
  <si>
    <t>906 LawTech</t>
  </si>
  <si>
    <t>What is this document?</t>
  </si>
  <si>
    <t>This calculator projects the income tax liability for individuals and married couples.</t>
  </si>
  <si>
    <t>In each row, we show the marginal tax rate for a given level of income.</t>
  </si>
  <si>
    <t>At the 22% marginal rate, for each additional $100 of income over $39,475 (for a single person)</t>
  </si>
  <si>
    <t>the tax liability is $22.</t>
  </si>
  <si>
    <t>We also show the total "tax burden" for a given income level.</t>
  </si>
  <si>
    <t>The person making enough to generate taxable income of $60,000 per year will pay 15.23% of that amount in total taxes.</t>
  </si>
  <si>
    <t>in order to arrive at taxable income.</t>
  </si>
  <si>
    <t>Enter $2,000 for each dependent child.</t>
  </si>
  <si>
    <t>This calculator is intended to provide a rough idea of tax liabilities for a given income level.</t>
  </si>
  <si>
    <t>It does not substitute for accounting advice or legal advice.</t>
  </si>
  <si>
    <t xml:space="preserve">We also include the schedule for capital gains, and a similar calculator for income received by trusts and estates. </t>
  </si>
  <si>
    <t>Married filing jointly</t>
  </si>
  <si>
    <t>|</t>
  </si>
  <si>
    <t>Single filer</t>
  </si>
  <si>
    <t>From</t>
  </si>
  <si>
    <t>To</t>
  </si>
  <si>
    <t>Rate</t>
  </si>
  <si>
    <t>Tax</t>
  </si>
  <si>
    <t xml:space="preserve">big jump </t>
  </si>
  <si>
    <t xml:space="preserve">little jump </t>
  </si>
  <si>
    <t>and up</t>
  </si>
  <si>
    <t>Tax calculator</t>
  </si>
  <si>
    <t>Single</t>
  </si>
  <si>
    <t>Enter figures in the yellow shaded cells</t>
  </si>
  <si>
    <t>Income</t>
  </si>
  <si>
    <t>Std ded</t>
  </si>
  <si>
    <t>line 9, form 1040</t>
  </si>
  <si>
    <t>see note below</t>
  </si>
  <si>
    <t>line 9</t>
  </si>
  <si>
    <t>Child credit</t>
  </si>
  <si>
    <t>line 13a</t>
  </si>
  <si>
    <t>Taxable</t>
  </si>
  <si>
    <t>Step 1</t>
  </si>
  <si>
    <t>for the first</t>
  </si>
  <si>
    <t>Step 2</t>
  </si>
  <si>
    <t>for the next</t>
  </si>
  <si>
    <t>Step 3</t>
  </si>
  <si>
    <t>Step 4</t>
  </si>
  <si>
    <t>for the remaining</t>
  </si>
  <si>
    <t>Total tax</t>
  </si>
  <si>
    <t>Tax burden</t>
  </si>
  <si>
    <t xml:space="preserve">The child tax credit is $2,000 per child. </t>
  </si>
  <si>
    <t>Capital gains</t>
  </si>
  <si>
    <t>MFJ</t>
  </si>
  <si>
    <t>MFS</t>
  </si>
  <si>
    <t>Head of Household</t>
  </si>
  <si>
    <t>Trusts and Estates</t>
  </si>
  <si>
    <t>Trusts and estates</t>
  </si>
  <si>
    <t>Enter income in the yellow shaded cell</t>
  </si>
  <si>
    <t>Total tax:</t>
  </si>
  <si>
    <t>Estate tax exemption</t>
  </si>
  <si>
    <t>at 10%</t>
  </si>
  <si>
    <t>at 12%</t>
  </si>
  <si>
    <t>at 22%</t>
  </si>
  <si>
    <t>at 24%</t>
  </si>
  <si>
    <t>at 32%</t>
  </si>
  <si>
    <t>at 35%</t>
  </si>
  <si>
    <t>Tax rates - based on taxable income</t>
  </si>
  <si>
    <t xml:space="preserve">To use, enter the projected income into the first yellow-shaded cell. </t>
  </si>
  <si>
    <t xml:space="preserve">It is very useful for quickly reviewing "what-if" scenarios, such as Roth conversions. </t>
  </si>
  <si>
    <t xml:space="preserve">It does not try to include all variables that may go into a taxpayer's obligations. </t>
  </si>
  <si>
    <t xml:space="preserve">Single </t>
  </si>
  <si>
    <t>MAGI</t>
  </si>
  <si>
    <t xml:space="preserve">The additional 3.8% surtax on net investment income (taxable interest, dividends, gains, passive rents, annuities and royalties) </t>
  </si>
  <si>
    <t xml:space="preserve">is payable for those whose modified adjusted gross income exceeds: </t>
  </si>
  <si>
    <t>SS income</t>
  </si>
  <si>
    <t>other income</t>
  </si>
  <si>
    <t>half of SS</t>
  </si>
  <si>
    <t>ST</t>
  </si>
  <si>
    <t>For a single person, does the ST exceed $25,000?</t>
  </si>
  <si>
    <t>For a married couple, does the ST exceed $34,000?</t>
  </si>
  <si>
    <t>exceed $34,000?</t>
  </si>
  <si>
    <t>exceed $44,000?</t>
  </si>
  <si>
    <t>One yes</t>
  </si>
  <si>
    <t>Both yes</t>
  </si>
  <si>
    <t>This much of the SS benefit will be taxable</t>
  </si>
  <si>
    <t>TAXATION OF SOCIAL SECURITY BENEFITS</t>
  </si>
  <si>
    <t>50% of SS income</t>
  </si>
  <si>
    <t>85% of SS income</t>
  </si>
  <si>
    <t>But only to the extent the standard deduction is exceeded</t>
  </si>
  <si>
    <t>Net tax</t>
  </si>
  <si>
    <t xml:space="preserve">Social security cap </t>
  </si>
  <si>
    <t>The 2024 sheet</t>
  </si>
  <si>
    <t>Kiddie tax amount</t>
  </si>
  <si>
    <t>$0–$94,050</t>
  </si>
  <si>
    <t>$94,051–$583,750</t>
  </si>
  <si>
    <t>Over $583,750</t>
  </si>
  <si>
    <t>$0–$47,025</t>
  </si>
  <si>
    <t>$47,026–$518,900</t>
  </si>
  <si>
    <t>Over $518,900</t>
  </si>
  <si>
    <t>$47,026–$291,850</t>
  </si>
  <si>
    <t>Over $291,850</t>
  </si>
  <si>
    <t>$0–$63,000</t>
  </si>
  <si>
    <t>Over $551,350</t>
  </si>
  <si>
    <t>$0–$3,150</t>
  </si>
  <si>
    <t>Over $15,450</t>
  </si>
  <si>
    <t xml:space="preserve">Standard deduction: For any taxpayer who was born before 1-1-1960 (age 65 in 2024), </t>
  </si>
  <si>
    <t xml:space="preserve">the standard deduction for this tax year is $32,300. </t>
  </si>
  <si>
    <t xml:space="preserve">The additional 0.9% Medicare surtax applies to these threshholds as well. </t>
  </si>
  <si>
    <t xml:space="preserve">These amounts are not indexed for inflation. </t>
  </si>
  <si>
    <t>Surtaxes</t>
  </si>
  <si>
    <t xml:space="preserve">add $1,550. If both meet this condition, if both are over age 64 this year, </t>
  </si>
  <si>
    <t>Aged or blind - additional $1,950</t>
  </si>
  <si>
    <t xml:space="preserve">Gross income vs. taxable income: gross income is reduced by the standard deduction </t>
  </si>
  <si>
    <t>Filing status and annual income - 2024</t>
  </si>
  <si>
    <t>2024 rates</t>
  </si>
  <si>
    <t>$63,001-$551,350</t>
  </si>
  <si>
    <t>$3,151-$15,450</t>
  </si>
  <si>
    <t xml:space="preserve">This calculation covers long-term capital gains - the gain recognized on the sale of an asset held for more than one year. </t>
  </si>
  <si>
    <t>Per-person per year gift reporting exemption</t>
  </si>
  <si>
    <t>As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</si>
</sst>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7" formatCode="_(&quot;$&quot;* #,##0_);_(&quot;$&quot;* \(#,##0\);_(&quot;$&quot;* &quot;-&quot;??_);_(@_)"/>
  </numFmts>
  <fonts count="35">
    <font>
      <sz val="10"/>
      <color rgb="FF000000"/>
      <name val="Arial"/>
    </font>
    <font>
      <sz val="8"/>
      <color rgb="FF000000"/>
      <name val="Arial"/>
      <family val="2"/>
    </font>
    <font>
      <sz val="18"/>
      <color rgb="FF000000"/>
      <name val="Comfortaa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color rgb="FF000000"/>
      <name val="Arial"/>
      <family val="2"/>
    </font>
    <font>
      <sz val="12"/>
      <name val="Cambria"/>
      <family val="1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rgb="FFB3B3B3"/>
      <name val="Verdan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Tahoma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B7B7B7"/>
      <name val="Calibri"/>
      <family val="2"/>
    </font>
    <font>
      <sz val="8"/>
      <color rgb="FF000000"/>
      <name val="Calibri"/>
      <family val="2"/>
    </font>
    <font>
      <sz val="10"/>
      <color theme="2" tint="-0.499984740745262"/>
      <name val="Calibri"/>
      <family val="2"/>
    </font>
    <font>
      <sz val="8"/>
      <color theme="1"/>
      <name val="Calibri"/>
      <family val="2"/>
    </font>
    <font>
      <sz val="8"/>
      <color rgb="FFB7B7B7"/>
      <name val="Calibri"/>
      <family val="2"/>
    </font>
    <font>
      <sz val="8"/>
      <color rgb="FF0000FF"/>
      <name val="Calibri"/>
      <family val="2"/>
    </font>
    <font>
      <sz val="10"/>
      <color rgb="FFB3B3B3"/>
      <name val="Calibri"/>
      <family val="2"/>
    </font>
    <font>
      <sz val="10"/>
      <color theme="1"/>
      <name val="Calibri"/>
      <family val="2"/>
    </font>
    <font>
      <sz val="10"/>
      <color rgb="FF0000FF"/>
      <name val="Calibri"/>
      <family val="2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9F9F9"/>
        <bgColor rgb="FFF9F9F9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9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center"/>
    </xf>
    <xf numFmtId="3" fontId="10" fillId="0" borderId="0" xfId="0" applyNumberFormat="1" applyFont="1"/>
    <xf numFmtId="10" fontId="8" fillId="0" borderId="0" xfId="0" applyNumberFormat="1" applyFont="1"/>
    <xf numFmtId="0" fontId="7" fillId="0" borderId="0" xfId="0" applyFont="1"/>
    <xf numFmtId="3" fontId="11" fillId="0" borderId="0" xfId="0" applyNumberFormat="1" applyFont="1"/>
    <xf numFmtId="9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8" fillId="6" borderId="0" xfId="0" applyNumberFormat="1" applyFont="1" applyFill="1" applyAlignment="1">
      <alignment horizontal="right"/>
    </xf>
    <xf numFmtId="165" fontId="0" fillId="0" borderId="0" xfId="1" applyNumberFormat="1" applyFont="1" applyAlignme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164" fontId="16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3" fontId="1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3" fontId="15" fillId="0" borderId="0" xfId="0" applyNumberFormat="1" applyFont="1" applyAlignment="1">
      <alignment horizontal="left"/>
    </xf>
    <xf numFmtId="0" fontId="20" fillId="0" borderId="0" xfId="0" applyFont="1"/>
    <xf numFmtId="0" fontId="18" fillId="0" borderId="0" xfId="0" applyFont="1"/>
    <xf numFmtId="0" fontId="21" fillId="0" borderId="0" xfId="0" applyFont="1" applyAlignment="1">
      <alignment horizontal="center"/>
    </xf>
    <xf numFmtId="3" fontId="15" fillId="0" borderId="0" xfId="0" applyNumberFormat="1" applyFont="1"/>
    <xf numFmtId="0" fontId="22" fillId="0" borderId="0" xfId="0" applyFont="1"/>
    <xf numFmtId="3" fontId="23" fillId="0" borderId="0" xfId="0" applyNumberFormat="1" applyFont="1"/>
    <xf numFmtId="0" fontId="17" fillId="0" borderId="0" xfId="0" applyFont="1"/>
    <xf numFmtId="0" fontId="24" fillId="0" borderId="0" xfId="0" applyFont="1"/>
    <xf numFmtId="10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right"/>
    </xf>
    <xf numFmtId="9" fontId="30" fillId="4" borderId="2" xfId="0" applyNumberFormat="1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0" fontId="0" fillId="7" borderId="7" xfId="0" applyFill="1" applyBorder="1" applyAlignment="1">
      <alignment horizontal="center"/>
    </xf>
    <xf numFmtId="165" fontId="0" fillId="7" borderId="7" xfId="1" applyNumberFormat="1" applyFont="1" applyFill="1" applyBorder="1" applyAlignment="1"/>
    <xf numFmtId="0" fontId="14" fillId="0" borderId="0" xfId="0" applyFont="1"/>
    <xf numFmtId="165" fontId="28" fillId="0" borderId="0" xfId="1" applyNumberFormat="1" applyFont="1" applyAlignment="1">
      <alignment horizontal="center"/>
    </xf>
    <xf numFmtId="3" fontId="15" fillId="3" borderId="7" xfId="0" applyNumberFormat="1" applyFont="1" applyFill="1" applyBorder="1"/>
    <xf numFmtId="0" fontId="12" fillId="0" borderId="0" xfId="0" applyFont="1"/>
    <xf numFmtId="165" fontId="0" fillId="0" borderId="0" xfId="1" applyNumberFormat="1" applyFont="1"/>
    <xf numFmtId="165" fontId="8" fillId="0" borderId="0" xfId="1" applyNumberFormat="1" applyFont="1"/>
    <xf numFmtId="0" fontId="12" fillId="5" borderId="2" xfId="0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32" fillId="4" borderId="5" xfId="0" applyFont="1" applyFill="1" applyBorder="1" applyAlignment="1">
      <alignment horizontal="center"/>
    </xf>
    <xf numFmtId="0" fontId="33" fillId="0" borderId="6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32" fillId="0" borderId="3" xfId="0" applyFont="1" applyFill="1" applyBorder="1" applyAlignment="1">
      <alignment horizontal="center"/>
    </xf>
    <xf numFmtId="0" fontId="33" fillId="0" borderId="4" xfId="0" applyFont="1" applyFill="1" applyBorder="1"/>
    <xf numFmtId="0" fontId="29" fillId="0" borderId="2" xfId="0" applyFont="1" applyFill="1" applyBorder="1" applyAlignment="1">
      <alignment horizontal="center"/>
    </xf>
    <xf numFmtId="167" fontId="8" fillId="3" borderId="7" xfId="2" applyNumberFormat="1" applyFont="1" applyFill="1" applyBorder="1"/>
    <xf numFmtId="164" fontId="15" fillId="0" borderId="0" xfId="3" applyNumberFormat="1" applyFont="1"/>
    <xf numFmtId="164" fontId="15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01"/>
  <sheetViews>
    <sheetView showGridLines="0" zoomScale="150" zoomScaleNormal="150" workbookViewId="0">
      <selection activeCell="D27" sqref="D27"/>
    </sheetView>
  </sheetViews>
  <sheetFormatPr baseColWidth="10" defaultColWidth="14.5" defaultRowHeight="15" customHeight="1"/>
  <cols>
    <col min="1" max="1" width="6.33203125" customWidth="1"/>
    <col min="2" max="2" width="25.1640625" customWidth="1"/>
  </cols>
  <sheetData>
    <row r="1" spans="1:5" ht="15" customHeight="1">
      <c r="A1" s="1"/>
      <c r="B1" s="1"/>
      <c r="C1" s="1"/>
      <c r="D1" s="1"/>
      <c r="E1" s="1"/>
    </row>
    <row r="2" spans="1:5" ht="24.75" customHeight="1">
      <c r="A2" s="1"/>
      <c r="B2" s="2" t="s">
        <v>0</v>
      </c>
      <c r="C2" s="1"/>
      <c r="D2" s="1"/>
      <c r="E2" s="1"/>
    </row>
    <row r="3" spans="1:5" ht="15" customHeight="1">
      <c r="A3" s="1"/>
      <c r="B3" s="1"/>
      <c r="C3" s="1"/>
      <c r="D3" s="1"/>
      <c r="E3" s="1"/>
    </row>
    <row r="4" spans="1:5" ht="15" customHeight="1">
      <c r="A4" s="1"/>
      <c r="B4" s="3" t="s">
        <v>1</v>
      </c>
      <c r="C4" s="1"/>
      <c r="D4" s="1"/>
      <c r="E4" s="1"/>
    </row>
    <row r="5" spans="1:5" ht="15" customHeight="1">
      <c r="A5" s="1"/>
      <c r="B5" s="1"/>
      <c r="C5" s="1"/>
      <c r="D5" s="1"/>
      <c r="E5" s="1"/>
    </row>
    <row r="6" spans="1:5" ht="15" customHeight="1">
      <c r="A6" s="1"/>
      <c r="B6" s="4" t="s">
        <v>2</v>
      </c>
      <c r="C6" s="1"/>
      <c r="D6" s="1"/>
      <c r="E6" s="1"/>
    </row>
    <row r="7" spans="1:5" ht="15" customHeight="1">
      <c r="A7" s="1"/>
      <c r="B7" s="4"/>
      <c r="C7" s="1"/>
      <c r="D7" s="1"/>
      <c r="E7" s="1"/>
    </row>
    <row r="8" spans="1:5" ht="15" customHeight="1">
      <c r="A8" s="1"/>
      <c r="B8" s="56" t="s">
        <v>84</v>
      </c>
      <c r="C8" s="1"/>
      <c r="D8" s="1"/>
      <c r="E8" s="1"/>
    </row>
    <row r="9" spans="1:5" ht="15" customHeight="1">
      <c r="A9" s="1"/>
      <c r="B9" s="4" t="s">
        <v>3</v>
      </c>
      <c r="C9" s="1"/>
      <c r="D9" s="1"/>
      <c r="E9" s="1"/>
    </row>
    <row r="10" spans="1:5" ht="15" customHeight="1">
      <c r="A10" s="1"/>
      <c r="B10" s="4" t="s">
        <v>4</v>
      </c>
      <c r="C10" s="1"/>
      <c r="D10" s="1"/>
      <c r="E10" s="1"/>
    </row>
    <row r="11" spans="1:5" ht="15" customHeight="1">
      <c r="A11" s="1"/>
      <c r="B11" s="4" t="s">
        <v>5</v>
      </c>
      <c r="C11" s="1"/>
      <c r="D11" s="1"/>
      <c r="E11" s="1"/>
    </row>
    <row r="12" spans="1:5" ht="15" customHeight="1">
      <c r="A12" s="1"/>
      <c r="B12" s="4" t="s">
        <v>6</v>
      </c>
      <c r="C12" s="1"/>
      <c r="D12" s="1"/>
      <c r="E12" s="1"/>
    </row>
    <row r="13" spans="1:5" ht="15" customHeight="1">
      <c r="A13" s="1"/>
      <c r="B13" s="4" t="s">
        <v>7</v>
      </c>
      <c r="C13" s="1"/>
      <c r="D13" s="1"/>
      <c r="E13" s="1"/>
    </row>
    <row r="14" spans="1:5" ht="15" customHeight="1">
      <c r="A14" s="1"/>
      <c r="B14" s="5"/>
      <c r="C14" s="1"/>
      <c r="D14" s="1"/>
      <c r="E14" s="1"/>
    </row>
    <row r="15" spans="1:5" ht="15" customHeight="1">
      <c r="A15" s="1"/>
      <c r="B15" s="4" t="s">
        <v>105</v>
      </c>
      <c r="C15" s="1"/>
      <c r="D15" s="1"/>
      <c r="E15" s="1"/>
    </row>
    <row r="16" spans="1:5" ht="15" customHeight="1">
      <c r="A16" s="1"/>
      <c r="B16" s="4" t="s">
        <v>8</v>
      </c>
      <c r="C16" s="1"/>
      <c r="D16" s="1"/>
      <c r="E16" s="1"/>
    </row>
    <row r="17" spans="1:5" ht="15" customHeight="1">
      <c r="A17" s="1"/>
      <c r="B17" s="5"/>
      <c r="C17" s="1"/>
      <c r="D17" s="1"/>
      <c r="E17" s="1"/>
    </row>
    <row r="18" spans="1:5" ht="15" customHeight="1">
      <c r="A18" s="1"/>
      <c r="B18" s="51" t="s">
        <v>60</v>
      </c>
      <c r="C18" s="1"/>
      <c r="D18" s="1"/>
      <c r="E18" s="1"/>
    </row>
    <row r="19" spans="1:5" ht="15" customHeight="1">
      <c r="A19" s="1"/>
      <c r="B19" s="4" t="s">
        <v>9</v>
      </c>
      <c r="C19" s="1"/>
      <c r="D19" s="1"/>
      <c r="E19" s="1"/>
    </row>
    <row r="20" spans="1:5" ht="15" customHeight="1">
      <c r="A20" s="1"/>
      <c r="B20" s="4"/>
      <c r="C20" s="1"/>
      <c r="D20" s="1"/>
      <c r="E20" s="1"/>
    </row>
    <row r="21" spans="1:5" ht="15" customHeight="1">
      <c r="A21" s="1"/>
      <c r="B21" s="4" t="s">
        <v>10</v>
      </c>
      <c r="C21" s="1"/>
      <c r="D21" s="1"/>
      <c r="E21" s="1"/>
    </row>
    <row r="22" spans="1:5" ht="15" customHeight="1">
      <c r="A22" s="1"/>
      <c r="B22" s="51" t="s">
        <v>61</v>
      </c>
      <c r="C22" s="1"/>
      <c r="D22" s="1"/>
      <c r="E22" s="1"/>
    </row>
    <row r="23" spans="1:5" ht="15" customHeight="1">
      <c r="A23" s="1"/>
      <c r="B23" s="4"/>
      <c r="C23" s="1"/>
      <c r="D23" s="1"/>
      <c r="E23" s="1"/>
    </row>
    <row r="24" spans="1:5" ht="15" customHeight="1">
      <c r="A24" s="1"/>
      <c r="B24" s="4" t="s">
        <v>11</v>
      </c>
      <c r="C24" s="1"/>
      <c r="D24" s="1"/>
      <c r="E24" s="1"/>
    </row>
    <row r="25" spans="1:5" ht="15.75" customHeight="1">
      <c r="B25" s="52" t="s">
        <v>62</v>
      </c>
      <c r="C25" s="1"/>
    </row>
    <row r="26" spans="1:5" ht="15.75" customHeight="1">
      <c r="B26" s="6"/>
    </row>
    <row r="27" spans="1:5" ht="15.75" customHeight="1">
      <c r="B27" s="6" t="s">
        <v>12</v>
      </c>
    </row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001"/>
  <sheetViews>
    <sheetView showGridLines="0" tabSelected="1" topLeftCell="A10" zoomScale="150" zoomScaleNormal="150" workbookViewId="0">
      <selection activeCell="C32" sqref="C32"/>
    </sheetView>
  </sheetViews>
  <sheetFormatPr baseColWidth="10" defaultColWidth="14.5" defaultRowHeight="15" customHeight="1"/>
  <cols>
    <col min="1" max="1" width="5.1640625" style="27" customWidth="1"/>
    <col min="2" max="3" width="11.33203125" style="27" customWidth="1"/>
    <col min="4" max="4" width="14.6640625" style="27" customWidth="1"/>
    <col min="5" max="5" width="9.5" style="27" customWidth="1"/>
    <col min="6" max="6" width="11.6640625" style="27" customWidth="1"/>
    <col min="7" max="7" width="5.1640625" style="27" customWidth="1"/>
    <col min="8" max="9" width="13.1640625" style="27" customWidth="1"/>
    <col min="10" max="10" width="15" style="27" customWidth="1"/>
    <col min="11" max="11" width="12" style="27" customWidth="1"/>
    <col min="12" max="12" width="13.1640625" style="27" customWidth="1"/>
    <col min="13" max="16384" width="14.5" style="27"/>
  </cols>
  <sheetData>
    <row r="2" spans="2:12" ht="12.75" customHeight="1">
      <c r="B2" s="28" t="s">
        <v>13</v>
      </c>
      <c r="E2" s="27">
        <v>2024</v>
      </c>
      <c r="G2" s="29" t="s">
        <v>14</v>
      </c>
      <c r="H2" s="28" t="s">
        <v>15</v>
      </c>
      <c r="K2" s="27">
        <v>2024</v>
      </c>
    </row>
    <row r="3" spans="2:12" ht="12.75" customHeight="1">
      <c r="B3" s="30" t="s">
        <v>59</v>
      </c>
      <c r="G3" s="29" t="s">
        <v>14</v>
      </c>
      <c r="H3" s="30" t="s">
        <v>59</v>
      </c>
    </row>
    <row r="4" spans="2:12" ht="12.75" customHeight="1">
      <c r="B4" s="30"/>
      <c r="G4" s="29" t="s">
        <v>14</v>
      </c>
      <c r="H4" s="30"/>
    </row>
    <row r="5" spans="2:12" ht="12.75" customHeight="1">
      <c r="B5" s="31" t="s">
        <v>16</v>
      </c>
      <c r="C5" s="31" t="s">
        <v>17</v>
      </c>
      <c r="D5" s="32" t="s">
        <v>18</v>
      </c>
      <c r="E5" s="33" t="s">
        <v>19</v>
      </c>
      <c r="G5" s="29" t="s">
        <v>14</v>
      </c>
      <c r="H5" s="31" t="s">
        <v>16</v>
      </c>
      <c r="I5" s="31" t="s">
        <v>17</v>
      </c>
      <c r="J5" s="32" t="s">
        <v>18</v>
      </c>
      <c r="K5" s="33" t="s">
        <v>19</v>
      </c>
    </row>
    <row r="6" spans="2:12" ht="12.75" customHeight="1">
      <c r="B6" s="34">
        <v>0</v>
      </c>
      <c r="C6" s="35">
        <v>23200</v>
      </c>
      <c r="D6" s="36">
        <v>0.1</v>
      </c>
      <c r="E6" s="35">
        <f>C6*D6</f>
        <v>2320</v>
      </c>
      <c r="G6" s="37">
        <v>1</v>
      </c>
      <c r="H6" s="34">
        <v>0</v>
      </c>
      <c r="I6" s="35">
        <v>11600</v>
      </c>
      <c r="J6" s="36">
        <v>0.1</v>
      </c>
      <c r="K6" s="35">
        <f>I6*J6</f>
        <v>1160</v>
      </c>
    </row>
    <row r="7" spans="2:12" ht="12.75" customHeight="1">
      <c r="B7" s="35">
        <f t="shared" ref="B7:B12" si="0">C6+1</f>
        <v>23201</v>
      </c>
      <c r="C7" s="35">
        <v>94300</v>
      </c>
      <c r="D7" s="36">
        <v>0.12</v>
      </c>
      <c r="E7" s="35">
        <f t="shared" ref="E7:E11" si="1">(C7-B7)*D7</f>
        <v>8531.8799999999992</v>
      </c>
      <c r="G7" s="37">
        <v>2</v>
      </c>
      <c r="H7" s="35">
        <f t="shared" ref="H7:H12" si="2">I6+1</f>
        <v>11601</v>
      </c>
      <c r="I7" s="35">
        <v>47150</v>
      </c>
      <c r="J7" s="36">
        <v>0.12</v>
      </c>
      <c r="K7" s="35">
        <f t="shared" ref="K7:K11" si="3">(I7-H7)*J7</f>
        <v>4265.88</v>
      </c>
    </row>
    <row r="8" spans="2:12" ht="12.75" customHeight="1">
      <c r="B8" s="35">
        <f t="shared" si="0"/>
        <v>94301</v>
      </c>
      <c r="C8" s="35">
        <v>201050</v>
      </c>
      <c r="D8" s="36">
        <v>0.22000000000000003</v>
      </c>
      <c r="E8" s="35">
        <f t="shared" si="1"/>
        <v>23484.780000000002</v>
      </c>
      <c r="F8" s="38" t="s">
        <v>20</v>
      </c>
      <c r="G8" s="37">
        <v>3</v>
      </c>
      <c r="H8" s="35">
        <f t="shared" si="2"/>
        <v>47151</v>
      </c>
      <c r="I8" s="35">
        <v>100525</v>
      </c>
      <c r="J8" s="36">
        <v>0.22000000000000003</v>
      </c>
      <c r="K8" s="35">
        <f t="shared" si="3"/>
        <v>11742.28</v>
      </c>
      <c r="L8" s="38" t="s">
        <v>20</v>
      </c>
    </row>
    <row r="9" spans="2:12" ht="12.75" customHeight="1">
      <c r="B9" s="35">
        <f t="shared" si="0"/>
        <v>201051</v>
      </c>
      <c r="C9" s="35">
        <v>383900</v>
      </c>
      <c r="D9" s="36">
        <v>0.24</v>
      </c>
      <c r="E9" s="35">
        <f t="shared" si="1"/>
        <v>43883.759999999995</v>
      </c>
      <c r="F9" s="38" t="s">
        <v>21</v>
      </c>
      <c r="G9" s="37">
        <v>4</v>
      </c>
      <c r="H9" s="35">
        <f t="shared" si="2"/>
        <v>100526</v>
      </c>
      <c r="I9" s="35">
        <v>191950</v>
      </c>
      <c r="J9" s="36">
        <v>0.24</v>
      </c>
      <c r="K9" s="35">
        <f t="shared" si="3"/>
        <v>21941.759999999998</v>
      </c>
      <c r="L9" s="38" t="s">
        <v>21</v>
      </c>
    </row>
    <row r="10" spans="2:12" ht="12.75" customHeight="1">
      <c r="B10" s="35">
        <f t="shared" si="0"/>
        <v>383901</v>
      </c>
      <c r="C10" s="35">
        <v>487450</v>
      </c>
      <c r="D10" s="36">
        <v>0.32</v>
      </c>
      <c r="E10" s="35">
        <f t="shared" si="1"/>
        <v>33135.68</v>
      </c>
      <c r="F10" s="38" t="s">
        <v>20</v>
      </c>
      <c r="G10" s="37">
        <v>5</v>
      </c>
      <c r="H10" s="35">
        <f t="shared" si="2"/>
        <v>191951</v>
      </c>
      <c r="I10" s="35">
        <v>243725</v>
      </c>
      <c r="J10" s="36">
        <v>0.32</v>
      </c>
      <c r="K10" s="35">
        <f t="shared" si="3"/>
        <v>16567.68</v>
      </c>
      <c r="L10" s="38" t="s">
        <v>20</v>
      </c>
    </row>
    <row r="11" spans="2:12" ht="12.75" customHeight="1">
      <c r="B11" s="35">
        <f t="shared" si="0"/>
        <v>487451</v>
      </c>
      <c r="C11" s="35">
        <v>731200</v>
      </c>
      <c r="D11" s="36">
        <v>0.35</v>
      </c>
      <c r="E11" s="35">
        <f t="shared" si="1"/>
        <v>85312.15</v>
      </c>
      <c r="G11" s="37">
        <v>6</v>
      </c>
      <c r="H11" s="35">
        <f t="shared" si="2"/>
        <v>243726</v>
      </c>
      <c r="I11" s="35">
        <v>609350</v>
      </c>
      <c r="J11" s="36">
        <v>0.35</v>
      </c>
      <c r="K11" s="35">
        <f t="shared" si="3"/>
        <v>127968.4</v>
      </c>
    </row>
    <row r="12" spans="2:12" ht="12.75" customHeight="1">
      <c r="B12" s="35">
        <f t="shared" si="0"/>
        <v>731201</v>
      </c>
      <c r="C12" s="27" t="s">
        <v>22</v>
      </c>
      <c r="D12" s="36">
        <v>0.37</v>
      </c>
      <c r="E12" s="35"/>
      <c r="G12" s="37">
        <v>7</v>
      </c>
      <c r="H12" s="35">
        <f t="shared" si="2"/>
        <v>609351</v>
      </c>
      <c r="I12" s="27" t="s">
        <v>22</v>
      </c>
      <c r="J12" s="36">
        <v>0.37</v>
      </c>
      <c r="K12" s="35"/>
    </row>
    <row r="13" spans="2:12" ht="12.75" customHeight="1">
      <c r="B13" s="39"/>
      <c r="C13" s="39"/>
      <c r="D13" s="39"/>
      <c r="E13" s="35"/>
      <c r="F13" s="40"/>
      <c r="G13" s="29" t="s">
        <v>14</v>
      </c>
      <c r="H13" s="39"/>
      <c r="I13" s="39"/>
      <c r="J13" s="39"/>
      <c r="K13" s="35"/>
      <c r="L13" s="40"/>
    </row>
    <row r="14" spans="2:12" ht="12.75" customHeight="1">
      <c r="G14" s="29" t="s">
        <v>14</v>
      </c>
    </row>
    <row r="15" spans="2:12" ht="12.75" customHeight="1">
      <c r="B15" s="28" t="s">
        <v>23</v>
      </c>
      <c r="D15" s="41"/>
      <c r="G15" s="29" t="s">
        <v>14</v>
      </c>
      <c r="H15" s="28" t="s">
        <v>23</v>
      </c>
      <c r="J15" s="41"/>
    </row>
    <row r="16" spans="2:12" ht="12.75" customHeight="1">
      <c r="B16" s="42" t="s">
        <v>25</v>
      </c>
      <c r="C16" s="42"/>
      <c r="D16" s="42"/>
      <c r="E16" s="42"/>
      <c r="F16" s="42"/>
      <c r="G16" s="43" t="s">
        <v>14</v>
      </c>
      <c r="H16" s="42" t="str">
        <f>B16</f>
        <v>Enter figures in the yellow shaded cells</v>
      </c>
      <c r="I16" s="42"/>
      <c r="J16" s="42"/>
      <c r="K16" s="42"/>
    </row>
    <row r="17" spans="2:12" ht="12.75" customHeight="1">
      <c r="G17" s="29" t="s">
        <v>14</v>
      </c>
    </row>
    <row r="18" spans="2:12" ht="12.75" customHeight="1">
      <c r="B18" s="27" t="s">
        <v>26</v>
      </c>
      <c r="C18" s="63">
        <v>100000</v>
      </c>
      <c r="G18" s="29" t="s">
        <v>14</v>
      </c>
      <c r="H18" s="27" t="s">
        <v>26</v>
      </c>
      <c r="I18" s="63">
        <v>80000</v>
      </c>
    </row>
    <row r="19" spans="2:12" ht="12.75" customHeight="1">
      <c r="B19" s="27" t="s">
        <v>27</v>
      </c>
      <c r="C19" s="44">
        <v>29200</v>
      </c>
      <c r="D19" s="42" t="s">
        <v>28</v>
      </c>
      <c r="E19" s="45" t="s">
        <v>29</v>
      </c>
      <c r="G19" s="29" t="s">
        <v>14</v>
      </c>
      <c r="H19" s="27" t="s">
        <v>27</v>
      </c>
      <c r="I19" s="44">
        <v>14600</v>
      </c>
      <c r="J19" s="42" t="s">
        <v>30</v>
      </c>
      <c r="K19" s="45" t="s">
        <v>29</v>
      </c>
    </row>
    <row r="20" spans="2:12" ht="12.75" customHeight="1">
      <c r="B20" s="27" t="s">
        <v>33</v>
      </c>
      <c r="C20" s="44">
        <f>C18-C19-C29</f>
        <v>68800</v>
      </c>
      <c r="G20" s="29" t="s">
        <v>14</v>
      </c>
      <c r="H20" s="27" t="s">
        <v>33</v>
      </c>
      <c r="I20" s="44">
        <f>I18-I19-I29</f>
        <v>65400</v>
      </c>
    </row>
    <row r="21" spans="2:12" ht="12.75" customHeight="1">
      <c r="B21" s="38" t="s">
        <v>53</v>
      </c>
      <c r="C21" s="44">
        <f t="shared" ref="C21:C27" si="4">E21*D6</f>
        <v>2320</v>
      </c>
      <c r="D21" s="38" t="s">
        <v>35</v>
      </c>
      <c r="E21" s="44">
        <f>IF(C20&lt;C6,C20-E20,C6-F20)</f>
        <v>23200</v>
      </c>
      <c r="F21" s="46">
        <f t="shared" ref="F21:F22" si="5">E20+E21</f>
        <v>23200</v>
      </c>
      <c r="G21" s="37">
        <v>1</v>
      </c>
      <c r="H21" s="38" t="s">
        <v>53</v>
      </c>
      <c r="I21" s="44">
        <f t="shared" ref="I21:I27" si="6">K21*J6</f>
        <v>1160</v>
      </c>
      <c r="J21" s="38" t="s">
        <v>35</v>
      </c>
      <c r="K21" s="44">
        <f>IF(I20&lt;I6,I20-K20,I6-L20)</f>
        <v>11600</v>
      </c>
      <c r="L21" s="46">
        <f t="shared" ref="L21:L22" si="7">K20+K21</f>
        <v>11600</v>
      </c>
    </row>
    <row r="22" spans="2:12" ht="12.75" customHeight="1">
      <c r="B22" s="38" t="s">
        <v>54</v>
      </c>
      <c r="C22" s="44">
        <f t="shared" si="4"/>
        <v>5472</v>
      </c>
      <c r="D22" s="38" t="s">
        <v>37</v>
      </c>
      <c r="E22" s="44">
        <f>IF(C20&lt;C7,C20-E21,C7-F21)</f>
        <v>45600</v>
      </c>
      <c r="F22" s="46">
        <f t="shared" si="5"/>
        <v>68800</v>
      </c>
      <c r="G22" s="37">
        <v>2</v>
      </c>
      <c r="H22" s="38" t="s">
        <v>54</v>
      </c>
      <c r="I22" s="44">
        <f t="shared" si="6"/>
        <v>4266</v>
      </c>
      <c r="J22" s="38" t="s">
        <v>37</v>
      </c>
      <c r="K22" s="44">
        <f>IF(I20&lt;I7,I20-K21,I7-L21)</f>
        <v>35550</v>
      </c>
      <c r="L22" s="46">
        <f t="shared" si="7"/>
        <v>47150</v>
      </c>
    </row>
    <row r="23" spans="2:12" ht="12.75" customHeight="1">
      <c r="B23" s="38" t="s">
        <v>55</v>
      </c>
      <c r="C23" s="44">
        <f t="shared" si="4"/>
        <v>0</v>
      </c>
      <c r="D23" s="38" t="s">
        <v>37</v>
      </c>
      <c r="E23" s="44">
        <f>IF(C20&lt;C8,C20-F22,C8-F22)</f>
        <v>0</v>
      </c>
      <c r="F23" s="46">
        <f>SUM(E21:E23)</f>
        <v>68800</v>
      </c>
      <c r="G23" s="37">
        <v>3</v>
      </c>
      <c r="H23" s="38" t="s">
        <v>55</v>
      </c>
      <c r="I23" s="44">
        <f t="shared" si="6"/>
        <v>4015.0000000000005</v>
      </c>
      <c r="J23" s="38" t="s">
        <v>37</v>
      </c>
      <c r="K23" s="44">
        <f>IF(I20&lt;I8,I20-L22,I8-L22)</f>
        <v>18250</v>
      </c>
      <c r="L23" s="46">
        <f>SUM(K21:K23)</f>
        <v>65400</v>
      </c>
    </row>
    <row r="24" spans="2:12" ht="12.75" customHeight="1">
      <c r="B24" s="38" t="s">
        <v>56</v>
      </c>
      <c r="C24" s="44">
        <f t="shared" si="4"/>
        <v>0</v>
      </c>
      <c r="D24" s="38" t="s">
        <v>37</v>
      </c>
      <c r="E24" s="44">
        <f>IF(C20&lt;C9,C20-F23,C9-F23)</f>
        <v>0</v>
      </c>
      <c r="F24" s="46">
        <f>SUM(E21:E24)</f>
        <v>68800</v>
      </c>
      <c r="G24" s="37">
        <v>4</v>
      </c>
      <c r="H24" s="38" t="s">
        <v>56</v>
      </c>
      <c r="I24" s="44">
        <f t="shared" si="6"/>
        <v>0</v>
      </c>
      <c r="J24" s="38" t="s">
        <v>37</v>
      </c>
      <c r="K24" s="44">
        <f>IF(I20&lt;I9,I20-L23,I9-L23)</f>
        <v>0</v>
      </c>
      <c r="L24" s="46">
        <f>SUM(K21:K24)</f>
        <v>65400</v>
      </c>
    </row>
    <row r="25" spans="2:12" ht="12.75" customHeight="1">
      <c r="B25" s="38" t="s">
        <v>57</v>
      </c>
      <c r="C25" s="44">
        <f t="shared" si="4"/>
        <v>0</v>
      </c>
      <c r="D25" s="38" t="s">
        <v>37</v>
      </c>
      <c r="E25" s="44">
        <f>IF(C20&lt;C10,C20-F24,C10-F24)</f>
        <v>0</v>
      </c>
      <c r="F25" s="46">
        <f>SUM(E21:E25)</f>
        <v>68800</v>
      </c>
      <c r="G25" s="37">
        <v>5</v>
      </c>
      <c r="H25" s="38" t="s">
        <v>57</v>
      </c>
      <c r="I25" s="44">
        <f t="shared" si="6"/>
        <v>0</v>
      </c>
      <c r="J25" s="38" t="s">
        <v>37</v>
      </c>
      <c r="K25" s="44">
        <f>IF(I20&lt;I10,I20-L24,I10-L24)</f>
        <v>0</v>
      </c>
      <c r="L25" s="46">
        <f>SUM(K21:K25)</f>
        <v>65400</v>
      </c>
    </row>
    <row r="26" spans="2:12" ht="12.75" customHeight="1">
      <c r="B26" s="38" t="s">
        <v>58</v>
      </c>
      <c r="C26" s="44">
        <f t="shared" si="4"/>
        <v>0</v>
      </c>
      <c r="D26" s="38" t="s">
        <v>37</v>
      </c>
      <c r="E26" s="44">
        <f>IF(C20&lt;C11,C20-F25,C11-F25)</f>
        <v>0</v>
      </c>
      <c r="F26" s="46">
        <f>SUM(E21:E26)</f>
        <v>68800</v>
      </c>
      <c r="G26" s="37">
        <v>6</v>
      </c>
      <c r="H26" s="38" t="s">
        <v>58</v>
      </c>
      <c r="I26" s="44">
        <f t="shared" si="6"/>
        <v>0</v>
      </c>
      <c r="J26" s="38" t="s">
        <v>37</v>
      </c>
      <c r="K26" s="44">
        <f>IF(I20&lt;I11,I20-L25,I11-L25)</f>
        <v>0</v>
      </c>
      <c r="L26" s="46">
        <f>SUM(K21:K26)</f>
        <v>65400</v>
      </c>
    </row>
    <row r="27" spans="2:12" ht="12.75" customHeight="1">
      <c r="B27" s="38" t="s">
        <v>58</v>
      </c>
      <c r="C27" s="44">
        <f t="shared" si="4"/>
        <v>0</v>
      </c>
      <c r="D27" s="38" t="s">
        <v>40</v>
      </c>
      <c r="E27" s="44">
        <f>C20-F26</f>
        <v>0</v>
      </c>
      <c r="F27" s="46">
        <f>SUM(E21:E27)</f>
        <v>68800</v>
      </c>
      <c r="G27" s="37">
        <v>7</v>
      </c>
      <c r="H27" s="38" t="s">
        <v>58</v>
      </c>
      <c r="I27" s="44">
        <f t="shared" si="6"/>
        <v>0</v>
      </c>
      <c r="J27" s="38" t="s">
        <v>40</v>
      </c>
      <c r="K27" s="44">
        <f>I20-L26</f>
        <v>0</v>
      </c>
      <c r="L27" s="46">
        <f>SUM(K21:K27)</f>
        <v>65400</v>
      </c>
    </row>
    <row r="28" spans="2:12" ht="12.75" customHeight="1">
      <c r="B28" s="27" t="s">
        <v>19</v>
      </c>
      <c r="C28" s="44">
        <f>SUM(C21:C27)</f>
        <v>7792</v>
      </c>
      <c r="G28" s="29" t="s">
        <v>14</v>
      </c>
      <c r="H28" s="27" t="s">
        <v>41</v>
      </c>
      <c r="I28" s="44">
        <f>SUM(I21:I27)</f>
        <v>9441</v>
      </c>
    </row>
    <row r="29" spans="2:12" ht="12.75" customHeight="1">
      <c r="B29" s="27" t="s">
        <v>31</v>
      </c>
      <c r="C29" s="63">
        <v>2000</v>
      </c>
      <c r="D29" s="42" t="s">
        <v>32</v>
      </c>
      <c r="G29" s="29" t="s">
        <v>14</v>
      </c>
      <c r="H29" s="27" t="s">
        <v>31</v>
      </c>
      <c r="I29" s="63">
        <v>0</v>
      </c>
      <c r="J29" s="42" t="s">
        <v>32</v>
      </c>
    </row>
    <row r="30" spans="2:12" ht="12.75" customHeight="1">
      <c r="B30" s="27" t="s">
        <v>82</v>
      </c>
      <c r="C30" s="44">
        <f>C28-C29</f>
        <v>5792</v>
      </c>
      <c r="G30" s="29" t="s">
        <v>14</v>
      </c>
      <c r="H30" s="27" t="s">
        <v>82</v>
      </c>
      <c r="I30" s="44">
        <f>I28-I29</f>
        <v>9441</v>
      </c>
    </row>
    <row r="31" spans="2:12" ht="12.75" customHeight="1">
      <c r="B31" s="27" t="s">
        <v>112</v>
      </c>
      <c r="C31" s="78">
        <f>C30/C20</f>
        <v>8.4186046511627907E-2</v>
      </c>
      <c r="G31" s="29" t="s">
        <v>14</v>
      </c>
      <c r="H31" s="27" t="s">
        <v>112</v>
      </c>
      <c r="I31" s="78">
        <f>I30/I20</f>
        <v>0.14435779816513761</v>
      </c>
    </row>
    <row r="32" spans="2:12" ht="12.75" customHeight="1">
      <c r="B32" s="27" t="s">
        <v>42</v>
      </c>
      <c r="C32" s="79">
        <f>C30/C18</f>
        <v>5.7919999999999999E-2</v>
      </c>
      <c r="G32" s="29" t="s">
        <v>14</v>
      </c>
      <c r="H32" s="27" t="s">
        <v>42</v>
      </c>
      <c r="I32" s="79">
        <f>I28/I18</f>
        <v>0.11801250000000001</v>
      </c>
    </row>
    <row r="33" spans="2:12" ht="12.75" customHeight="1">
      <c r="G33" s="29" t="s">
        <v>14</v>
      </c>
    </row>
    <row r="34" spans="2:12" ht="12.75" customHeight="1">
      <c r="G34" s="29" t="s">
        <v>14</v>
      </c>
      <c r="J34" s="48"/>
      <c r="K34" s="48"/>
    </row>
    <row r="35" spans="2:12" ht="12.75" customHeight="1">
      <c r="B35" s="48" t="s">
        <v>43</v>
      </c>
      <c r="G35" s="29" t="s">
        <v>14</v>
      </c>
      <c r="J35" s="48"/>
      <c r="K35" s="48"/>
      <c r="L35" s="49"/>
    </row>
    <row r="36" spans="2:12" ht="12.75" customHeight="1">
      <c r="G36" s="29" t="s">
        <v>14</v>
      </c>
    </row>
    <row r="37" spans="2:12" ht="12.75" customHeight="1">
      <c r="B37" s="50" t="s">
        <v>98</v>
      </c>
      <c r="G37" s="29" t="s">
        <v>14</v>
      </c>
      <c r="H37" s="50" t="s">
        <v>104</v>
      </c>
    </row>
    <row r="38" spans="2:12" ht="12.75" customHeight="1">
      <c r="B38" s="50" t="s">
        <v>103</v>
      </c>
      <c r="G38" s="29" t="s">
        <v>14</v>
      </c>
    </row>
    <row r="39" spans="2:12" ht="12.75" customHeight="1">
      <c r="B39" s="50" t="s">
        <v>99</v>
      </c>
      <c r="G39" s="29" t="s">
        <v>14</v>
      </c>
    </row>
    <row r="40" spans="2:12" ht="12.75" customHeight="1">
      <c r="G40" s="47"/>
    </row>
    <row r="41" spans="2:12" ht="12.75" customHeight="1">
      <c r="C41" s="48"/>
      <c r="G41" s="47"/>
    </row>
    <row r="42" spans="2:12" ht="12.75" customHeight="1">
      <c r="C42" s="48"/>
      <c r="G42" s="47"/>
    </row>
    <row r="43" spans="2:12" ht="12.75" customHeight="1">
      <c r="G43" s="47"/>
    </row>
    <row r="44" spans="2:12" ht="12.75" customHeight="1">
      <c r="G44" s="47"/>
    </row>
    <row r="45" spans="2:12" ht="12.75" customHeight="1">
      <c r="G45" s="47"/>
    </row>
    <row r="46" spans="2:12" ht="12.75" customHeight="1">
      <c r="G46" s="47"/>
    </row>
    <row r="47" spans="2:12" ht="12.75" customHeight="1">
      <c r="G47" s="47"/>
    </row>
    <row r="48" spans="2:12" ht="12.75" customHeight="1">
      <c r="G48" s="47"/>
    </row>
    <row r="49" spans="7:7" ht="12.75" customHeight="1">
      <c r="G49" s="47"/>
    </row>
    <row r="50" spans="7:7" ht="12.75" customHeight="1">
      <c r="G50" s="47"/>
    </row>
    <row r="51" spans="7:7" ht="12.75" customHeight="1">
      <c r="G51" s="47"/>
    </row>
    <row r="52" spans="7:7" ht="12.75" customHeight="1">
      <c r="G52" s="47"/>
    </row>
    <row r="53" spans="7:7" ht="12.75" customHeight="1">
      <c r="G53" s="47"/>
    </row>
    <row r="54" spans="7:7" ht="12.75" customHeight="1">
      <c r="G54" s="47"/>
    </row>
    <row r="55" spans="7:7" ht="12.75" customHeight="1">
      <c r="G55" s="47"/>
    </row>
    <row r="56" spans="7:7" ht="12.75" customHeight="1">
      <c r="G56" s="47"/>
    </row>
    <row r="57" spans="7:7" ht="12.75" customHeight="1">
      <c r="G57" s="47"/>
    </row>
    <row r="58" spans="7:7" ht="12.75" customHeight="1">
      <c r="G58" s="47"/>
    </row>
    <row r="59" spans="7:7" ht="12.75" customHeight="1">
      <c r="G59" s="47"/>
    </row>
    <row r="60" spans="7:7" ht="12.75" customHeight="1">
      <c r="G60" s="47"/>
    </row>
    <row r="61" spans="7:7" ht="12.75" customHeight="1">
      <c r="G61" s="47"/>
    </row>
    <row r="62" spans="7:7" ht="12.75" customHeight="1">
      <c r="G62" s="47"/>
    </row>
    <row r="63" spans="7:7" ht="12.75" customHeight="1">
      <c r="G63" s="47"/>
    </row>
    <row r="64" spans="7:7" ht="12.75" customHeight="1">
      <c r="G64" s="47"/>
    </row>
    <row r="65" spans="7:7" ht="12.75" customHeight="1">
      <c r="G65" s="47"/>
    </row>
    <row r="66" spans="7:7" ht="12.75" customHeight="1">
      <c r="G66" s="47"/>
    </row>
    <row r="67" spans="7:7" ht="12.75" customHeight="1">
      <c r="G67" s="47"/>
    </row>
    <row r="68" spans="7:7" ht="12.75" customHeight="1">
      <c r="G68" s="47"/>
    </row>
    <row r="69" spans="7:7" ht="12.75" customHeight="1">
      <c r="G69" s="47"/>
    </row>
    <row r="70" spans="7:7" ht="12.75" customHeight="1">
      <c r="G70" s="47"/>
    </row>
    <row r="71" spans="7:7" ht="12.75" customHeight="1">
      <c r="G71" s="47"/>
    </row>
    <row r="72" spans="7:7" ht="12.75" customHeight="1">
      <c r="G72" s="47"/>
    </row>
    <row r="73" spans="7:7" ht="12.75" customHeight="1">
      <c r="G73" s="47"/>
    </row>
    <row r="74" spans="7:7" ht="12.75" customHeight="1">
      <c r="G74" s="47"/>
    </row>
    <row r="75" spans="7:7" ht="12.75" customHeight="1">
      <c r="G75" s="47"/>
    </row>
    <row r="76" spans="7:7" ht="12.75" customHeight="1">
      <c r="G76" s="47"/>
    </row>
    <row r="77" spans="7:7" ht="12.75" customHeight="1">
      <c r="G77" s="47"/>
    </row>
    <row r="78" spans="7:7" ht="12.75" customHeight="1">
      <c r="G78" s="47"/>
    </row>
    <row r="79" spans="7:7" ht="12.75" customHeight="1">
      <c r="G79" s="47"/>
    </row>
    <row r="80" spans="7:7" ht="12.75" customHeight="1">
      <c r="G80" s="47"/>
    </row>
    <row r="81" spans="7:7" ht="12.75" customHeight="1">
      <c r="G81" s="47"/>
    </row>
    <row r="82" spans="7:7" ht="12.75" customHeight="1">
      <c r="G82" s="47"/>
    </row>
    <row r="83" spans="7:7" ht="12.75" customHeight="1">
      <c r="G83" s="47"/>
    </row>
    <row r="84" spans="7:7" ht="12.75" customHeight="1">
      <c r="G84" s="47"/>
    </row>
    <row r="85" spans="7:7" ht="12.75" customHeight="1">
      <c r="G85" s="47"/>
    </row>
    <row r="86" spans="7:7" ht="12.75" customHeight="1">
      <c r="G86" s="47"/>
    </row>
    <row r="87" spans="7:7" ht="12.75" customHeight="1">
      <c r="G87" s="47"/>
    </row>
    <row r="88" spans="7:7" ht="12.75" customHeight="1">
      <c r="G88" s="47"/>
    </row>
    <row r="89" spans="7:7" ht="12.75" customHeight="1">
      <c r="G89" s="47"/>
    </row>
    <row r="90" spans="7:7" ht="12.75" customHeight="1">
      <c r="G90" s="47"/>
    </row>
    <row r="91" spans="7:7" ht="12.75" customHeight="1">
      <c r="G91" s="47"/>
    </row>
    <row r="92" spans="7:7" ht="12.75" customHeight="1">
      <c r="G92" s="47"/>
    </row>
    <row r="93" spans="7:7" ht="12.75" customHeight="1">
      <c r="G93" s="47"/>
    </row>
    <row r="94" spans="7:7" ht="12.75" customHeight="1">
      <c r="G94" s="47"/>
    </row>
    <row r="95" spans="7:7" ht="12.75" customHeight="1">
      <c r="G95" s="47"/>
    </row>
    <row r="96" spans="7:7" ht="12.75" customHeight="1">
      <c r="G96" s="47"/>
    </row>
    <row r="97" spans="7:7" ht="12.75" customHeight="1">
      <c r="G97" s="47"/>
    </row>
    <row r="98" spans="7:7" ht="12.75" customHeight="1">
      <c r="G98" s="47"/>
    </row>
    <row r="99" spans="7:7" ht="12.75" customHeight="1">
      <c r="G99" s="47"/>
    </row>
    <row r="100" spans="7:7" ht="12.75" customHeight="1">
      <c r="G100" s="47"/>
    </row>
    <row r="101" spans="7:7" ht="12.75" customHeight="1">
      <c r="G101" s="47"/>
    </row>
    <row r="102" spans="7:7" ht="12.75" customHeight="1">
      <c r="G102" s="47"/>
    </row>
    <row r="103" spans="7:7" ht="12.75" customHeight="1">
      <c r="G103" s="47"/>
    </row>
    <row r="104" spans="7:7" ht="12.75" customHeight="1">
      <c r="G104" s="47"/>
    </row>
    <row r="105" spans="7:7" ht="12.75" customHeight="1">
      <c r="G105" s="47"/>
    </row>
    <row r="106" spans="7:7" ht="12.75" customHeight="1">
      <c r="G106" s="47"/>
    </row>
    <row r="107" spans="7:7" ht="12.75" customHeight="1">
      <c r="G107" s="47"/>
    </row>
    <row r="108" spans="7:7" ht="12.75" customHeight="1">
      <c r="G108" s="47"/>
    </row>
    <row r="109" spans="7:7" ht="12.75" customHeight="1">
      <c r="G109" s="47"/>
    </row>
    <row r="110" spans="7:7" ht="12.75" customHeight="1">
      <c r="G110" s="47"/>
    </row>
    <row r="111" spans="7:7" ht="12.75" customHeight="1">
      <c r="G111" s="47"/>
    </row>
    <row r="112" spans="7:7" ht="12.75" customHeight="1">
      <c r="G112" s="47"/>
    </row>
    <row r="113" spans="7:7" ht="12.75" customHeight="1">
      <c r="G113" s="47"/>
    </row>
    <row r="114" spans="7:7" ht="12.75" customHeight="1">
      <c r="G114" s="47"/>
    </row>
    <row r="115" spans="7:7" ht="12.75" customHeight="1">
      <c r="G115" s="47"/>
    </row>
    <row r="116" spans="7:7" ht="12.75" customHeight="1">
      <c r="G116" s="47"/>
    </row>
    <row r="117" spans="7:7" ht="12.75" customHeight="1">
      <c r="G117" s="47"/>
    </row>
    <row r="118" spans="7:7" ht="12.75" customHeight="1">
      <c r="G118" s="47"/>
    </row>
    <row r="119" spans="7:7" ht="12.75" customHeight="1">
      <c r="G119" s="47"/>
    </row>
    <row r="120" spans="7:7" ht="12.75" customHeight="1">
      <c r="G120" s="47"/>
    </row>
    <row r="121" spans="7:7" ht="12.75" customHeight="1">
      <c r="G121" s="47"/>
    </row>
    <row r="122" spans="7:7" ht="12.75" customHeight="1">
      <c r="G122" s="47"/>
    </row>
    <row r="123" spans="7:7" ht="12.75" customHeight="1">
      <c r="G123" s="47"/>
    </row>
    <row r="124" spans="7:7" ht="12.75" customHeight="1">
      <c r="G124" s="47"/>
    </row>
    <row r="125" spans="7:7" ht="12.75" customHeight="1">
      <c r="G125" s="47"/>
    </row>
    <row r="126" spans="7:7" ht="12.75" customHeight="1">
      <c r="G126" s="47"/>
    </row>
    <row r="127" spans="7:7" ht="12.75" customHeight="1">
      <c r="G127" s="47"/>
    </row>
    <row r="128" spans="7:7" ht="12.75" customHeight="1">
      <c r="G128" s="47"/>
    </row>
    <row r="129" spans="7:7" ht="12.75" customHeight="1">
      <c r="G129" s="47"/>
    </row>
    <row r="130" spans="7:7" ht="12.75" customHeight="1">
      <c r="G130" s="47"/>
    </row>
    <row r="131" spans="7:7" ht="12.75" customHeight="1">
      <c r="G131" s="47"/>
    </row>
    <row r="132" spans="7:7" ht="12.75" customHeight="1">
      <c r="G132" s="47"/>
    </row>
    <row r="133" spans="7:7" ht="12.75" customHeight="1">
      <c r="G133" s="47"/>
    </row>
    <row r="134" spans="7:7" ht="12.75" customHeight="1">
      <c r="G134" s="47"/>
    </row>
    <row r="135" spans="7:7" ht="12.75" customHeight="1">
      <c r="G135" s="47"/>
    </row>
    <row r="136" spans="7:7" ht="12.75" customHeight="1">
      <c r="G136" s="47"/>
    </row>
    <row r="137" spans="7:7" ht="12.75" customHeight="1">
      <c r="G137" s="47"/>
    </row>
    <row r="138" spans="7:7" ht="12.75" customHeight="1">
      <c r="G138" s="47"/>
    </row>
    <row r="139" spans="7:7" ht="12.75" customHeight="1">
      <c r="G139" s="47"/>
    </row>
    <row r="140" spans="7:7" ht="12.75" customHeight="1">
      <c r="G140" s="47"/>
    </row>
    <row r="141" spans="7:7" ht="12.75" customHeight="1">
      <c r="G141" s="47"/>
    </row>
    <row r="142" spans="7:7" ht="12.75" customHeight="1">
      <c r="G142" s="47"/>
    </row>
    <row r="143" spans="7:7" ht="12.75" customHeight="1">
      <c r="G143" s="47"/>
    </row>
    <row r="144" spans="7:7" ht="12.75" customHeight="1">
      <c r="G144" s="47"/>
    </row>
    <row r="145" spans="7:7" ht="12.75" customHeight="1">
      <c r="G145" s="47"/>
    </row>
    <row r="146" spans="7:7" ht="12.75" customHeight="1">
      <c r="G146" s="47"/>
    </row>
    <row r="147" spans="7:7" ht="12.75" customHeight="1">
      <c r="G147" s="47"/>
    </row>
    <row r="148" spans="7:7" ht="12.75" customHeight="1">
      <c r="G148" s="47"/>
    </row>
    <row r="149" spans="7:7" ht="12.75" customHeight="1">
      <c r="G149" s="47"/>
    </row>
    <row r="150" spans="7:7" ht="12.75" customHeight="1">
      <c r="G150" s="47"/>
    </row>
    <row r="151" spans="7:7" ht="12.75" customHeight="1">
      <c r="G151" s="47"/>
    </row>
    <row r="152" spans="7:7" ht="12.75" customHeight="1">
      <c r="G152" s="47"/>
    </row>
    <row r="153" spans="7:7" ht="12.75" customHeight="1">
      <c r="G153" s="47"/>
    </row>
    <row r="154" spans="7:7" ht="12.75" customHeight="1">
      <c r="G154" s="47"/>
    </row>
    <row r="155" spans="7:7" ht="12.75" customHeight="1">
      <c r="G155" s="47"/>
    </row>
    <row r="156" spans="7:7" ht="12.75" customHeight="1">
      <c r="G156" s="47"/>
    </row>
    <row r="157" spans="7:7" ht="12.75" customHeight="1">
      <c r="G157" s="47"/>
    </row>
    <row r="158" spans="7:7" ht="12.75" customHeight="1">
      <c r="G158" s="47"/>
    </row>
    <row r="159" spans="7:7" ht="12.75" customHeight="1">
      <c r="G159" s="47"/>
    </row>
    <row r="160" spans="7:7" ht="12.75" customHeight="1">
      <c r="G160" s="47"/>
    </row>
    <row r="161" spans="7:7" ht="12.75" customHeight="1">
      <c r="G161" s="47"/>
    </row>
    <row r="162" spans="7:7" ht="12.75" customHeight="1">
      <c r="G162" s="47"/>
    </row>
    <row r="163" spans="7:7" ht="12.75" customHeight="1">
      <c r="G163" s="47"/>
    </row>
    <row r="164" spans="7:7" ht="12.75" customHeight="1">
      <c r="G164" s="47"/>
    </row>
    <row r="165" spans="7:7" ht="12.75" customHeight="1">
      <c r="G165" s="47"/>
    </row>
    <row r="166" spans="7:7" ht="12.75" customHeight="1">
      <c r="G166" s="47"/>
    </row>
    <row r="167" spans="7:7" ht="12.75" customHeight="1">
      <c r="G167" s="47"/>
    </row>
    <row r="168" spans="7:7" ht="12.75" customHeight="1">
      <c r="G168" s="47"/>
    </row>
    <row r="169" spans="7:7" ht="12.75" customHeight="1">
      <c r="G169" s="47"/>
    </row>
    <row r="170" spans="7:7" ht="12.75" customHeight="1">
      <c r="G170" s="47"/>
    </row>
    <row r="171" spans="7:7" ht="12.75" customHeight="1">
      <c r="G171" s="47"/>
    </row>
    <row r="172" spans="7:7" ht="12.75" customHeight="1">
      <c r="G172" s="47"/>
    </row>
    <row r="173" spans="7:7" ht="12.75" customHeight="1">
      <c r="G173" s="47"/>
    </row>
    <row r="174" spans="7:7" ht="12.75" customHeight="1">
      <c r="G174" s="47"/>
    </row>
    <row r="175" spans="7:7" ht="12.75" customHeight="1">
      <c r="G175" s="47"/>
    </row>
    <row r="176" spans="7:7" ht="12.75" customHeight="1">
      <c r="G176" s="47"/>
    </row>
    <row r="177" spans="7:7" ht="12.75" customHeight="1">
      <c r="G177" s="47"/>
    </row>
    <row r="178" spans="7:7" ht="12.75" customHeight="1">
      <c r="G178" s="47"/>
    </row>
    <row r="179" spans="7:7" ht="12.75" customHeight="1">
      <c r="G179" s="47"/>
    </row>
    <row r="180" spans="7:7" ht="12.75" customHeight="1">
      <c r="G180" s="47"/>
    </row>
    <row r="181" spans="7:7" ht="12.75" customHeight="1">
      <c r="G181" s="47"/>
    </row>
    <row r="182" spans="7:7" ht="12.75" customHeight="1">
      <c r="G182" s="47"/>
    </row>
    <row r="183" spans="7:7" ht="12.75" customHeight="1">
      <c r="G183" s="47"/>
    </row>
    <row r="184" spans="7:7" ht="12.75" customHeight="1">
      <c r="G184" s="47"/>
    </row>
    <row r="185" spans="7:7" ht="12.75" customHeight="1">
      <c r="G185" s="47"/>
    </row>
    <row r="186" spans="7:7" ht="12.75" customHeight="1">
      <c r="G186" s="47"/>
    </row>
    <row r="187" spans="7:7" ht="12.75" customHeight="1">
      <c r="G187" s="47"/>
    </row>
    <row r="188" spans="7:7" ht="12.75" customHeight="1">
      <c r="G188" s="47"/>
    </row>
    <row r="189" spans="7:7" ht="12.75" customHeight="1">
      <c r="G189" s="47"/>
    </row>
    <row r="190" spans="7:7" ht="12.75" customHeight="1">
      <c r="G190" s="47"/>
    </row>
    <row r="191" spans="7:7" ht="12.75" customHeight="1">
      <c r="G191" s="47"/>
    </row>
    <row r="192" spans="7:7" ht="12.75" customHeight="1">
      <c r="G192" s="47"/>
    </row>
    <row r="193" spans="7:7" ht="12.75" customHeight="1">
      <c r="G193" s="47"/>
    </row>
    <row r="194" spans="7:7" ht="12.75" customHeight="1">
      <c r="G194" s="47"/>
    </row>
    <row r="195" spans="7:7" ht="12.75" customHeight="1">
      <c r="G195" s="47"/>
    </row>
    <row r="196" spans="7:7" ht="12.75" customHeight="1">
      <c r="G196" s="47"/>
    </row>
    <row r="197" spans="7:7" ht="12.75" customHeight="1">
      <c r="G197" s="47"/>
    </row>
    <row r="198" spans="7:7" ht="12.75" customHeight="1">
      <c r="G198" s="47"/>
    </row>
    <row r="199" spans="7:7" ht="12.75" customHeight="1">
      <c r="G199" s="47"/>
    </row>
    <row r="200" spans="7:7" ht="12.75" customHeight="1">
      <c r="G200" s="47"/>
    </row>
    <row r="201" spans="7:7" ht="12.75" customHeight="1">
      <c r="G201" s="47"/>
    </row>
    <row r="202" spans="7:7" ht="12.75" customHeight="1">
      <c r="G202" s="47"/>
    </row>
    <row r="203" spans="7:7" ht="12.75" customHeight="1">
      <c r="G203" s="47"/>
    </row>
    <row r="204" spans="7:7" ht="12.75" customHeight="1">
      <c r="G204" s="47"/>
    </row>
    <row r="205" spans="7:7" ht="12.75" customHeight="1">
      <c r="G205" s="47"/>
    </row>
    <row r="206" spans="7:7" ht="12.75" customHeight="1">
      <c r="G206" s="47"/>
    </row>
    <row r="207" spans="7:7" ht="12.75" customHeight="1">
      <c r="G207" s="47"/>
    </row>
    <row r="208" spans="7:7" ht="12.75" customHeight="1">
      <c r="G208" s="47"/>
    </row>
    <row r="209" spans="7:7" ht="12.75" customHeight="1">
      <c r="G209" s="47"/>
    </row>
    <row r="210" spans="7:7" ht="12.75" customHeight="1">
      <c r="G210" s="47"/>
    </row>
    <row r="211" spans="7:7" ht="12.75" customHeight="1">
      <c r="G211" s="47"/>
    </row>
    <row r="212" spans="7:7" ht="12.75" customHeight="1">
      <c r="G212" s="47"/>
    </row>
    <row r="213" spans="7:7" ht="12.75" customHeight="1">
      <c r="G213" s="47"/>
    </row>
    <row r="214" spans="7:7" ht="12.75" customHeight="1">
      <c r="G214" s="47"/>
    </row>
    <row r="215" spans="7:7" ht="12.75" customHeight="1">
      <c r="G215" s="47"/>
    </row>
    <row r="216" spans="7:7" ht="12.75" customHeight="1">
      <c r="G216" s="47"/>
    </row>
    <row r="217" spans="7:7" ht="12.75" customHeight="1">
      <c r="G217" s="47"/>
    </row>
    <row r="218" spans="7:7" ht="12.75" customHeight="1">
      <c r="G218" s="47"/>
    </row>
    <row r="219" spans="7:7" ht="12.75" customHeight="1">
      <c r="G219" s="47"/>
    </row>
    <row r="220" spans="7:7" ht="12.75" customHeight="1">
      <c r="G220" s="47"/>
    </row>
    <row r="221" spans="7:7" ht="12.75" customHeight="1">
      <c r="G221" s="47"/>
    </row>
    <row r="222" spans="7:7" ht="12.75" customHeight="1">
      <c r="G222" s="47"/>
    </row>
    <row r="223" spans="7:7" ht="12.75" customHeight="1">
      <c r="G223" s="47"/>
    </row>
    <row r="224" spans="7:7" ht="12.75" customHeight="1">
      <c r="G224" s="47"/>
    </row>
    <row r="225" spans="7:7" ht="12.75" customHeight="1">
      <c r="G225" s="47"/>
    </row>
    <row r="226" spans="7:7" ht="12.75" customHeight="1">
      <c r="G226" s="47"/>
    </row>
    <row r="227" spans="7:7" ht="12.75" customHeight="1">
      <c r="G227" s="47"/>
    </row>
    <row r="228" spans="7:7" ht="12.75" customHeight="1">
      <c r="G228" s="47"/>
    </row>
    <row r="229" spans="7:7" ht="12.75" customHeight="1">
      <c r="G229" s="47"/>
    </row>
    <row r="230" spans="7:7" ht="12.75" customHeight="1">
      <c r="G230" s="47"/>
    </row>
    <row r="231" spans="7:7" ht="12.75" customHeight="1">
      <c r="G231" s="47"/>
    </row>
    <row r="232" spans="7:7" ht="12.75" customHeight="1">
      <c r="G232" s="47"/>
    </row>
    <row r="233" spans="7:7" ht="12.75" customHeight="1">
      <c r="G233" s="47"/>
    </row>
    <row r="234" spans="7:7" ht="12.75" customHeight="1">
      <c r="G234" s="47"/>
    </row>
    <row r="235" spans="7:7" ht="12.75" customHeight="1">
      <c r="G235" s="47"/>
    </row>
    <row r="236" spans="7:7" ht="12.75" customHeight="1">
      <c r="G236" s="47"/>
    </row>
    <row r="237" spans="7:7" ht="12.75" customHeight="1">
      <c r="G237" s="47"/>
    </row>
    <row r="238" spans="7:7" ht="12.75" customHeight="1">
      <c r="G238" s="47"/>
    </row>
    <row r="239" spans="7:7" ht="12.75" customHeight="1">
      <c r="G239" s="47"/>
    </row>
    <row r="240" spans="7:7" ht="15.75" customHeight="1">
      <c r="G240" s="47"/>
    </row>
    <row r="241" spans="7:7" ht="15.75" customHeight="1">
      <c r="G241" s="47"/>
    </row>
    <row r="242" spans="7:7" ht="15.75" customHeight="1">
      <c r="G242" s="47"/>
    </row>
    <row r="243" spans="7:7" ht="15.75" customHeight="1"/>
    <row r="244" spans="7:7" ht="15.75" customHeight="1"/>
    <row r="245" spans="7:7" ht="15.75" customHeight="1"/>
    <row r="246" spans="7:7" ht="15.75" customHeight="1"/>
    <row r="247" spans="7:7" ht="15.75" customHeight="1"/>
    <row r="248" spans="7:7" ht="15.75" customHeight="1"/>
    <row r="249" spans="7:7" ht="15.75" customHeight="1"/>
    <row r="250" spans="7:7" ht="15.75" customHeight="1"/>
    <row r="251" spans="7:7" ht="15.75" customHeight="1"/>
    <row r="252" spans="7:7" ht="15.75" customHeight="1"/>
    <row r="253" spans="7:7" ht="15.75" customHeight="1"/>
    <row r="254" spans="7:7" ht="15.75" customHeight="1"/>
    <row r="255" spans="7:7" ht="15.75" customHeight="1"/>
    <row r="256" spans="7:7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4791700000000005" right="0.74791700000000005" top="0.98402800000000001" bottom="0.98402800000000001" header="0" footer="0"/>
  <pageSetup orientation="landscape" cellComments="atEnd"/>
  <headerFooter>
    <oddHeader>&amp;C&amp;F</oddHeader>
  </headerFooter>
  <colBreaks count="1" manualBreakCount="1">
    <brk id="12" min="1" max="1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226F-8F50-464B-AC84-E2150909CA1A}">
  <dimension ref="A1:G16"/>
  <sheetViews>
    <sheetView workbookViewId="0">
      <selection activeCell="C16" sqref="C16"/>
    </sheetView>
  </sheetViews>
  <sheetFormatPr baseColWidth="10" defaultRowHeight="13"/>
  <cols>
    <col min="1" max="1" width="6.83203125" customWidth="1"/>
    <col min="2" max="2" width="16.83203125" customWidth="1"/>
    <col min="4" max="4" width="15.1640625" customWidth="1"/>
    <col min="6" max="6" width="14.83203125" customWidth="1"/>
  </cols>
  <sheetData>
    <row r="1" spans="1:7">
      <c r="A1" t="s">
        <v>78</v>
      </c>
    </row>
    <row r="3" spans="1:7">
      <c r="B3" t="s">
        <v>67</v>
      </c>
      <c r="C3" s="60">
        <v>23000</v>
      </c>
    </row>
    <row r="4" spans="1:7">
      <c r="B4" t="s">
        <v>69</v>
      </c>
      <c r="C4" s="26">
        <f>C3/2</f>
        <v>11500</v>
      </c>
    </row>
    <row r="5" spans="1:7">
      <c r="B5" t="s">
        <v>68</v>
      </c>
      <c r="C5" s="26">
        <v>16000</v>
      </c>
    </row>
    <row r="6" spans="1:7">
      <c r="B6" t="s">
        <v>70</v>
      </c>
      <c r="C6" s="26">
        <f>SUM(C4:C5)</f>
        <v>27500</v>
      </c>
    </row>
    <row r="8" spans="1:7">
      <c r="A8" s="57">
        <v>1</v>
      </c>
      <c r="B8" t="s">
        <v>71</v>
      </c>
      <c r="E8" s="59"/>
      <c r="F8" t="s">
        <v>73</v>
      </c>
      <c r="G8" s="59"/>
    </row>
    <row r="9" spans="1:7">
      <c r="A9" s="57">
        <v>2</v>
      </c>
      <c r="B9" t="s">
        <v>72</v>
      </c>
      <c r="E9" s="59"/>
      <c r="F9" t="s">
        <v>74</v>
      </c>
      <c r="G9" s="59"/>
    </row>
    <row r="12" spans="1:7">
      <c r="C12" t="s">
        <v>77</v>
      </c>
    </row>
    <row r="13" spans="1:7">
      <c r="B13" t="s">
        <v>75</v>
      </c>
      <c r="C13" s="58">
        <f>C4</f>
        <v>11500</v>
      </c>
      <c r="D13" t="s">
        <v>79</v>
      </c>
    </row>
    <row r="14" spans="1:7">
      <c r="B14" t="s">
        <v>76</v>
      </c>
      <c r="C14" s="58">
        <f>C3*0.85</f>
        <v>19550</v>
      </c>
      <c r="D14" t="s">
        <v>80</v>
      </c>
    </row>
    <row r="16" spans="1:7">
      <c r="C16" s="5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1002"/>
  <sheetViews>
    <sheetView zoomScale="96" zoomScaleNormal="96" workbookViewId="0">
      <selection activeCell="E15" sqref="E15"/>
    </sheetView>
  </sheetViews>
  <sheetFormatPr baseColWidth="10" defaultColWidth="14.5" defaultRowHeight="15" customHeight="1"/>
  <cols>
    <col min="1" max="1" width="11.83203125" style="53" customWidth="1"/>
    <col min="2" max="6" width="19.5" style="53" customWidth="1"/>
    <col min="7" max="7" width="10" style="53" customWidth="1"/>
    <col min="8" max="16384" width="14.5" style="53"/>
  </cols>
  <sheetData>
    <row r="1" spans="1:7" ht="15" customHeight="1">
      <c r="A1" s="28" t="s">
        <v>44</v>
      </c>
      <c r="B1" s="72" t="s">
        <v>107</v>
      </c>
    </row>
    <row r="2" spans="1:7" ht="13">
      <c r="D2" s="61"/>
      <c r="F2" s="61"/>
    </row>
    <row r="3" spans="1:7" ht="15" customHeight="1">
      <c r="B3" s="74" t="s">
        <v>106</v>
      </c>
      <c r="C3" s="75"/>
      <c r="D3" s="75"/>
      <c r="E3" s="75"/>
      <c r="F3" s="75"/>
      <c r="G3" s="70" t="s">
        <v>18</v>
      </c>
    </row>
    <row r="4" spans="1:7" ht="15" customHeight="1">
      <c r="B4" s="76" t="s">
        <v>24</v>
      </c>
      <c r="C4" s="76" t="s">
        <v>45</v>
      </c>
      <c r="D4" s="76" t="s">
        <v>46</v>
      </c>
      <c r="E4" s="76" t="s">
        <v>47</v>
      </c>
      <c r="F4" s="76" t="s">
        <v>48</v>
      </c>
      <c r="G4" s="71"/>
    </row>
    <row r="5" spans="1:7" ht="15" customHeight="1">
      <c r="B5" s="67" t="s">
        <v>89</v>
      </c>
      <c r="C5" s="67" t="s">
        <v>86</v>
      </c>
      <c r="D5" s="67" t="s">
        <v>89</v>
      </c>
      <c r="E5" s="67" t="s">
        <v>94</v>
      </c>
      <c r="F5" s="68" t="s">
        <v>96</v>
      </c>
      <c r="G5" s="55">
        <v>0</v>
      </c>
    </row>
    <row r="6" spans="1:7" ht="15" customHeight="1">
      <c r="B6" s="67" t="s">
        <v>90</v>
      </c>
      <c r="C6" s="67" t="s">
        <v>87</v>
      </c>
      <c r="D6" s="67" t="s">
        <v>92</v>
      </c>
      <c r="E6" s="67" t="s">
        <v>108</v>
      </c>
      <c r="F6" s="68" t="s">
        <v>109</v>
      </c>
      <c r="G6" s="55">
        <v>0.15</v>
      </c>
    </row>
    <row r="7" spans="1:7" ht="15" customHeight="1">
      <c r="B7" s="67" t="s">
        <v>91</v>
      </c>
      <c r="C7" s="67" t="s">
        <v>88</v>
      </c>
      <c r="D7" s="68" t="s">
        <v>93</v>
      </c>
      <c r="E7" s="67" t="s">
        <v>95</v>
      </c>
      <c r="F7" s="68" t="s">
        <v>97</v>
      </c>
      <c r="G7" s="55">
        <v>0.2</v>
      </c>
    </row>
    <row r="9" spans="1:7" ht="15" customHeight="1">
      <c r="A9" s="73" t="s">
        <v>110</v>
      </c>
      <c r="F9" s="27"/>
    </row>
    <row r="10" spans="1:7" ht="15" customHeight="1">
      <c r="A10" s="61"/>
      <c r="F10" s="27"/>
    </row>
    <row r="11" spans="1:7" ht="15" customHeight="1">
      <c r="A11" s="64" t="s">
        <v>102</v>
      </c>
      <c r="B11" s="53" t="s">
        <v>65</v>
      </c>
    </row>
    <row r="12" spans="1:7" ht="15" customHeight="1">
      <c r="B12" s="53" t="s">
        <v>66</v>
      </c>
    </row>
    <row r="14" spans="1:7" ht="15" customHeight="1">
      <c r="C14" s="54" t="s">
        <v>64</v>
      </c>
    </row>
    <row r="15" spans="1:7" ht="15" customHeight="1">
      <c r="B15" s="54" t="s">
        <v>63</v>
      </c>
      <c r="C15" s="62">
        <v>200000</v>
      </c>
    </row>
    <row r="16" spans="1:7" ht="15" customHeight="1">
      <c r="B16" s="54" t="s">
        <v>45</v>
      </c>
      <c r="C16" s="62">
        <v>250000</v>
      </c>
    </row>
    <row r="17" spans="2:3" ht="15" customHeight="1">
      <c r="B17" s="54" t="s">
        <v>46</v>
      </c>
      <c r="C17" s="62">
        <v>125000</v>
      </c>
    </row>
    <row r="19" spans="2:3" ht="15" customHeight="1">
      <c r="B19" s="69" t="s">
        <v>100</v>
      </c>
    </row>
    <row r="20" spans="2:3" ht="15" customHeight="1">
      <c r="B20" s="69" t="s">
        <v>101</v>
      </c>
      <c r="C20" s="64"/>
    </row>
    <row r="21" spans="2:3" ht="15" customHeight="1">
      <c r="B21" s="54"/>
    </row>
    <row r="22" spans="2:3" ht="15" customHeight="1">
      <c r="B22" s="54"/>
    </row>
    <row r="23" spans="2:3" ht="15.75" customHeight="1">
      <c r="B23" s="54"/>
    </row>
    <row r="24" spans="2:3" ht="15.75" customHeight="1"/>
    <row r="25" spans="2:3" ht="15.75" customHeight="1"/>
    <row r="26" spans="2:3" ht="15.75" customHeight="1"/>
    <row r="27" spans="2:3" ht="15.75" customHeight="1"/>
    <row r="28" spans="2:3" ht="15.75" customHeight="1"/>
    <row r="29" spans="2:3" ht="15.75" customHeight="1"/>
    <row r="30" spans="2:3" ht="15.75" customHeight="1"/>
    <row r="31" spans="2:3" ht="15.75" customHeight="1"/>
    <row r="32" spans="2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">
    <mergeCell ref="B3:F3"/>
    <mergeCell ref="G3:G4"/>
  </mergeCells>
  <pageMargins left="0.7" right="0.7" top="0.75" bottom="0.75" header="0" footer="0"/>
  <pageSetup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1:F25"/>
  <sheetViews>
    <sheetView workbookViewId="0">
      <selection activeCell="F11" sqref="F11"/>
    </sheetView>
  </sheetViews>
  <sheetFormatPr baseColWidth="10" defaultColWidth="14.5" defaultRowHeight="15" customHeight="1"/>
  <cols>
    <col min="1" max="1" width="7.5" customWidth="1"/>
    <col min="2" max="2" width="17" customWidth="1"/>
    <col min="3" max="3" width="12" customWidth="1"/>
    <col min="4" max="4" width="16.6640625" customWidth="1"/>
    <col min="5" max="5" width="10.6640625" customWidth="1"/>
  </cols>
  <sheetData>
    <row r="1" spans="2:6" ht="15" customHeight="1">
      <c r="B1" s="7"/>
      <c r="C1" s="7"/>
      <c r="D1" s="7"/>
    </row>
    <row r="2" spans="2:6" ht="15" customHeight="1">
      <c r="B2" s="20" t="s">
        <v>49</v>
      </c>
      <c r="C2" s="7"/>
      <c r="D2" s="15"/>
    </row>
    <row r="3" spans="2:6" ht="15" customHeight="1">
      <c r="B3" s="15" t="s">
        <v>50</v>
      </c>
      <c r="C3" s="15"/>
      <c r="D3" s="15"/>
    </row>
    <row r="4" spans="2:6" ht="15" customHeight="1">
      <c r="B4" s="7"/>
      <c r="C4" s="7"/>
      <c r="D4" s="7"/>
    </row>
    <row r="5" spans="2:6" ht="15" customHeight="1">
      <c r="B5" s="7" t="s">
        <v>26</v>
      </c>
      <c r="C5" s="77">
        <v>76000</v>
      </c>
      <c r="D5" s="7"/>
    </row>
    <row r="7" spans="2:6" ht="15" customHeight="1">
      <c r="B7" s="8" t="s">
        <v>16</v>
      </c>
      <c r="C7" s="8" t="s">
        <v>17</v>
      </c>
      <c r="D7" s="9" t="s">
        <v>18</v>
      </c>
      <c r="E7" s="10"/>
      <c r="F7" s="7"/>
    </row>
    <row r="8" spans="2:6" ht="15" customHeight="1">
      <c r="B8" s="21">
        <v>1</v>
      </c>
      <c r="C8" s="21">
        <v>3100</v>
      </c>
      <c r="D8" s="22">
        <v>0.1</v>
      </c>
      <c r="E8" s="11"/>
      <c r="F8" s="7"/>
    </row>
    <row r="9" spans="2:6" ht="15" customHeight="1">
      <c r="B9" s="21">
        <v>3101</v>
      </c>
      <c r="C9" s="23">
        <v>11150</v>
      </c>
      <c r="D9" s="22">
        <v>0.24</v>
      </c>
      <c r="E9" s="11"/>
      <c r="F9" s="7"/>
    </row>
    <row r="10" spans="2:6" ht="15" customHeight="1">
      <c r="B10" s="21">
        <v>11151</v>
      </c>
      <c r="C10" s="23">
        <v>15200</v>
      </c>
      <c r="D10" s="22">
        <v>0.35</v>
      </c>
      <c r="E10" s="11"/>
      <c r="F10" s="12"/>
    </row>
    <row r="11" spans="2:6" ht="15" customHeight="1">
      <c r="B11" s="21">
        <v>15201</v>
      </c>
      <c r="C11" s="23">
        <f>IF(C5&gt;B11,C5,"")</f>
        <v>76000</v>
      </c>
      <c r="D11" s="22">
        <v>0.37</v>
      </c>
      <c r="E11" s="11"/>
      <c r="F11" s="12"/>
    </row>
    <row r="12" spans="2:6" ht="15" customHeight="1">
      <c r="B12" s="13"/>
      <c r="C12" s="13"/>
      <c r="D12" s="24"/>
      <c r="E12" s="11"/>
      <c r="F12" s="14"/>
    </row>
    <row r="13" spans="2:6" ht="15" customHeight="1">
      <c r="B13" s="13"/>
      <c r="C13" s="13"/>
      <c r="D13" s="24"/>
      <c r="E13" s="11"/>
      <c r="F13" s="18"/>
    </row>
    <row r="14" spans="2:6" ht="15" customHeight="1">
      <c r="B14" s="12" t="s">
        <v>34</v>
      </c>
      <c r="C14" s="16">
        <f t="shared" ref="C14:C17" si="0">E14*D8</f>
        <v>310</v>
      </c>
      <c r="D14" s="12" t="s">
        <v>35</v>
      </c>
      <c r="E14" s="16">
        <f>IF(C$5&lt;C8,C$5-E13,C8-F13)</f>
        <v>3100</v>
      </c>
      <c r="F14" s="18">
        <f t="shared" ref="F14:F15" si="1">E14+E13</f>
        <v>3100</v>
      </c>
    </row>
    <row r="15" spans="2:6" ht="15" customHeight="1">
      <c r="B15" s="12" t="s">
        <v>36</v>
      </c>
      <c r="C15" s="16">
        <f t="shared" si="0"/>
        <v>1932</v>
      </c>
      <c r="D15" s="12" t="s">
        <v>37</v>
      </c>
      <c r="E15" s="16">
        <f t="shared" ref="E15:E17" si="2">IF(C$5&lt;C9,C$5-F14,C9-F14)</f>
        <v>8050</v>
      </c>
      <c r="F15" s="18">
        <f t="shared" si="1"/>
        <v>11150</v>
      </c>
    </row>
    <row r="16" spans="2:6" ht="15" customHeight="1">
      <c r="B16" s="12" t="s">
        <v>38</v>
      </c>
      <c r="C16" s="16">
        <f t="shared" si="0"/>
        <v>1417.5</v>
      </c>
      <c r="D16" s="12" t="s">
        <v>37</v>
      </c>
      <c r="E16" s="16">
        <f t="shared" si="2"/>
        <v>4050</v>
      </c>
      <c r="F16" s="18">
        <f>SUM(E14:E16)</f>
        <v>15200</v>
      </c>
    </row>
    <row r="17" spans="2:6" ht="15" customHeight="1">
      <c r="B17" s="12" t="s">
        <v>39</v>
      </c>
      <c r="C17" s="16">
        <f t="shared" si="0"/>
        <v>22496</v>
      </c>
      <c r="D17" s="12" t="s">
        <v>40</v>
      </c>
      <c r="E17" s="16">
        <f t="shared" si="2"/>
        <v>60800</v>
      </c>
      <c r="F17" s="18">
        <f>SUM(E14:E17)</f>
        <v>76000</v>
      </c>
    </row>
    <row r="18" spans="2:6" ht="15" customHeight="1">
      <c r="B18" s="17"/>
      <c r="C18" s="16"/>
      <c r="D18" s="12"/>
      <c r="E18" s="16"/>
      <c r="F18" s="18"/>
    </row>
    <row r="19" spans="2:6" ht="15" customHeight="1">
      <c r="B19" s="24" t="s">
        <v>51</v>
      </c>
      <c r="C19" s="25">
        <f>SUM(C14:C17)</f>
        <v>26155.5</v>
      </c>
      <c r="D19" s="24"/>
      <c r="E19" s="11"/>
      <c r="F19" s="18"/>
    </row>
    <row r="20" spans="2:6" ht="15" customHeight="1">
      <c r="B20" s="17"/>
      <c r="C20" s="16"/>
      <c r="D20" s="12"/>
      <c r="E20" s="16"/>
      <c r="F20" s="18"/>
    </row>
    <row r="21" spans="2:6" ht="15" customHeight="1">
      <c r="B21" s="7"/>
      <c r="C21" s="16"/>
      <c r="D21" s="7"/>
      <c r="E21" s="7"/>
      <c r="F21" s="7"/>
    </row>
    <row r="22" spans="2:6" ht="15" customHeight="1">
      <c r="B22" s="7" t="s">
        <v>85</v>
      </c>
      <c r="C22" s="19"/>
      <c r="F22" s="66">
        <v>1300</v>
      </c>
    </row>
    <row r="23" spans="2:6" ht="15" customHeight="1">
      <c r="B23" s="64" t="s">
        <v>111</v>
      </c>
      <c r="F23" s="26">
        <v>18000</v>
      </c>
    </row>
    <row r="24" spans="2:6" ht="15" customHeight="1">
      <c r="B24" t="s">
        <v>52</v>
      </c>
      <c r="F24" s="26">
        <v>13610000</v>
      </c>
    </row>
    <row r="25" spans="2:6" ht="15" customHeight="1">
      <c r="B25" s="64" t="s">
        <v>83</v>
      </c>
      <c r="F25" s="65">
        <v>168600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2024</vt:lpstr>
      <vt:lpstr>SS benefits</vt:lpstr>
      <vt:lpstr>Capital gains</vt:lpstr>
      <vt:lpstr>Trusts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 Sean Fosmire</cp:lastModifiedBy>
  <dcterms:created xsi:type="dcterms:W3CDTF">2020-07-26T09:28:03Z</dcterms:created>
  <dcterms:modified xsi:type="dcterms:W3CDTF">2023-11-24T16:09:00Z</dcterms:modified>
</cp:coreProperties>
</file>